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FAKS\1. letnik 2. stopnja\Matematično modeliranje okoljskih procesov\5. eutrofikacija jezera\"/>
    </mc:Choice>
  </mc:AlternateContent>
  <bookViews>
    <workbookView xWindow="12468" yWindow="0" windowWidth="25608" windowHeight="16068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1" l="1"/>
  <c r="B31" i="1"/>
  <c r="B23" i="1"/>
  <c r="B20" i="1"/>
  <c r="B19" i="1"/>
  <c r="D13" i="1"/>
  <c r="B32" i="1"/>
  <c r="B47" i="1"/>
  <c r="C47" i="1"/>
  <c r="B13" i="1"/>
  <c r="C13" i="1"/>
  <c r="B14" i="1"/>
  <c r="C14" i="1"/>
  <c r="D14" i="1"/>
  <c r="B15" i="1"/>
  <c r="C15" i="1"/>
  <c r="D15" i="1"/>
  <c r="B16" i="1"/>
  <c r="C16" i="1"/>
  <c r="D16" i="1"/>
  <c r="B17" i="1"/>
  <c r="C17" i="1"/>
  <c r="D17" i="1"/>
  <c r="D18" i="1"/>
  <c r="C31" i="1"/>
  <c r="A31" i="1"/>
  <c r="B6" i="1"/>
  <c r="B18" i="1"/>
  <c r="B21" i="1"/>
  <c r="B22" i="1"/>
  <c r="B24" i="1"/>
  <c r="B25" i="1"/>
</calcChain>
</file>

<file path=xl/sharedStrings.xml><?xml version="1.0" encoding="utf-8"?>
<sst xmlns="http://schemas.openxmlformats.org/spreadsheetml/2006/main" count="40" uniqueCount="39">
  <si>
    <t>5. VAJA</t>
  </si>
  <si>
    <t>A [km2]</t>
  </si>
  <si>
    <t>V [m3]</t>
  </si>
  <si>
    <t>RADOVNA</t>
  </si>
  <si>
    <t>MIŠČA</t>
  </si>
  <si>
    <t>KRIVICA</t>
  </si>
  <si>
    <t>UŠIVEC</t>
  </si>
  <si>
    <t>SOLENIK</t>
  </si>
  <si>
    <t>Qsr[m3/s]</t>
  </si>
  <si>
    <t>Ltot' [mg/L]</t>
  </si>
  <si>
    <t>L [kg/leto]</t>
  </si>
  <si>
    <t>X</t>
  </si>
  <si>
    <t>Y</t>
  </si>
  <si>
    <t>Zaledje [kg/(P*leto)</t>
  </si>
  <si>
    <t>Površina jezera [kg/(P*leto)</t>
  </si>
  <si>
    <t>Ltot [kg/(P/ dan)</t>
  </si>
  <si>
    <t>L [mg/(m2 leto)</t>
  </si>
  <si>
    <t>sum</t>
  </si>
  <si>
    <t>Tw (leto)</t>
  </si>
  <si>
    <t>qs [m/leto]</t>
  </si>
  <si>
    <t>P [mgP/m3]</t>
  </si>
  <si>
    <t>Chl-a [mg/m3]</t>
  </si>
  <si>
    <t>SD [m]</t>
  </si>
  <si>
    <t>Volleweider</t>
  </si>
  <si>
    <t>Imboden</t>
  </si>
  <si>
    <t>Tstag [dni]</t>
  </si>
  <si>
    <t>ξ [1/dan]</t>
  </si>
  <si>
    <t>[mg/(m2 dan)]</t>
  </si>
  <si>
    <t>f</t>
  </si>
  <si>
    <t>g [m/dan]</t>
  </si>
  <si>
    <t>Rh [1/dan]</t>
  </si>
  <si>
    <t>ε</t>
  </si>
  <si>
    <t>zh [m]</t>
  </si>
  <si>
    <t>z [m]</t>
  </si>
  <si>
    <t>ze [m]</t>
  </si>
  <si>
    <t>ΔO2 [g/m3]</t>
  </si>
  <si>
    <t>a) PRIMER</t>
  </si>
  <si>
    <t>b) PRIMER</t>
  </si>
  <si>
    <t>L [mg/(m2 dan)]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</si>
</sst>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2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0" fillId="0" borderId="0" xfId="0" applyBorder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28" workbookViewId="0">
      <selection activeCell="A46" sqref="A46"/>
    </sheetView>
  </sheetViews>
  <sheetFormatPr defaultColWidth="11" defaultRowHeight="15.6" x14ac:dyDescent="0.3"/>
  <cols>
    <col min="1" max="1" width="24" customWidth="1"/>
  </cols>
  <sheetData>
    <row r="1" spans="1:4" ht="31.2" x14ac:dyDescent="0.6">
      <c r="A1" s="1" t="s">
        <v>0</v>
      </c>
    </row>
    <row r="3" spans="1:4" ht="21" x14ac:dyDescent="0.4">
      <c r="A3" s="12" t="s">
        <v>23</v>
      </c>
    </row>
    <row r="5" spans="1:4" x14ac:dyDescent="0.3">
      <c r="A5" s="2" t="s">
        <v>1</v>
      </c>
      <c r="B5" s="2">
        <v>1.47</v>
      </c>
    </row>
    <row r="6" spans="1:4" x14ac:dyDescent="0.3">
      <c r="A6" s="2" t="s">
        <v>2</v>
      </c>
      <c r="B6" s="2">
        <f>25.7*10^6</f>
        <v>25700000</v>
      </c>
    </row>
    <row r="7" spans="1:4" x14ac:dyDescent="0.3">
      <c r="A7" s="2" t="s">
        <v>13</v>
      </c>
      <c r="B7" s="2">
        <v>60</v>
      </c>
    </row>
    <row r="8" spans="1:4" x14ac:dyDescent="0.3">
      <c r="A8" s="2" t="s">
        <v>14</v>
      </c>
      <c r="B8" s="2">
        <v>169</v>
      </c>
    </row>
    <row r="9" spans="1:4" x14ac:dyDescent="0.3">
      <c r="A9" s="2" t="s">
        <v>11</v>
      </c>
      <c r="B9" s="2">
        <v>0</v>
      </c>
    </row>
    <row r="10" spans="1:4" x14ac:dyDescent="0.3">
      <c r="A10" s="2" t="s">
        <v>12</v>
      </c>
      <c r="B10" s="2">
        <v>9</v>
      </c>
    </row>
    <row r="11" spans="1:4" ht="16.2" thickBot="1" x14ac:dyDescent="0.35"/>
    <row r="12" spans="1:4" x14ac:dyDescent="0.3">
      <c r="A12" s="3"/>
      <c r="B12" s="4" t="s">
        <v>8</v>
      </c>
      <c r="C12" s="4" t="s">
        <v>9</v>
      </c>
      <c r="D12" s="5" t="s">
        <v>10</v>
      </c>
    </row>
    <row r="13" spans="1:4" x14ac:dyDescent="0.3">
      <c r="A13" s="6" t="s">
        <v>3</v>
      </c>
      <c r="B13" s="2">
        <f>0.33+B9/1000</f>
        <v>0.33</v>
      </c>
      <c r="C13" s="2">
        <f>0.005+B10/10000</f>
        <v>5.8999999999999999E-3</v>
      </c>
      <c r="D13" s="7">
        <f>B13*C13*3600*24*365*10^(3)*10^(-6)</f>
        <v>61.400591999999996</v>
      </c>
    </row>
    <row r="14" spans="1:4" x14ac:dyDescent="0.3">
      <c r="A14" s="6" t="s">
        <v>4</v>
      </c>
      <c r="B14" s="2">
        <f>0.14+B10/1000</f>
        <v>0.14900000000000002</v>
      </c>
      <c r="C14" s="2">
        <f>0.02+B9/1000</f>
        <v>0.02</v>
      </c>
      <c r="D14" s="7">
        <f>B14*C14*3600*24*365*10^(3)*10^(-6)</f>
        <v>93.977280000000007</v>
      </c>
    </row>
    <row r="15" spans="1:4" x14ac:dyDescent="0.3">
      <c r="A15" s="6" t="s">
        <v>5</v>
      </c>
      <c r="B15" s="2">
        <f>0+B9/100</f>
        <v>0</v>
      </c>
      <c r="C15" s="2">
        <f>0.01+B10/1000</f>
        <v>1.9E-2</v>
      </c>
      <c r="D15" s="7">
        <f>B15*C15*3600*24*365*10^(3)*10^(-6)</f>
        <v>0</v>
      </c>
    </row>
    <row r="16" spans="1:4" x14ac:dyDescent="0.3">
      <c r="A16" s="6" t="s">
        <v>6</v>
      </c>
      <c r="B16" s="2">
        <f>0.02+B10/1000</f>
        <v>2.8999999999999998E-2</v>
      </c>
      <c r="C16" s="2">
        <f>0.02+B9/1000</f>
        <v>0.02</v>
      </c>
      <c r="D16" s="7">
        <f>B16*C16*3600*24*365*10^(3)*10^(-6)</f>
        <v>18.290879999999998</v>
      </c>
    </row>
    <row r="17" spans="1:4" ht="16.2" thickBot="1" x14ac:dyDescent="0.35">
      <c r="A17" s="8" t="s">
        <v>7</v>
      </c>
      <c r="B17" s="9">
        <f>0.01+B9/1000</f>
        <v>0.01</v>
      </c>
      <c r="C17" s="9">
        <f>0.019+B10/10000</f>
        <v>1.9900000000000001E-2</v>
      </c>
      <c r="D17" s="10">
        <f>B17*C17*3600*24*365*10^(3)*10^(-6)</f>
        <v>6.2756639999999999</v>
      </c>
    </row>
    <row r="18" spans="1:4" x14ac:dyDescent="0.3">
      <c r="A18" s="13" t="s">
        <v>17</v>
      </c>
      <c r="B18" s="14">
        <f>SUM(B13:B17)</f>
        <v>0.51800000000000002</v>
      </c>
      <c r="D18" s="13">
        <f>SUM(D13:D17)</f>
        <v>179.94441599999999</v>
      </c>
    </row>
    <row r="19" spans="1:4" x14ac:dyDescent="0.3">
      <c r="A19" t="s">
        <v>15</v>
      </c>
      <c r="B19">
        <f>SUM(D13:D17)+B7+B8</f>
        <v>408.94441599999999</v>
      </c>
    </row>
    <row r="20" spans="1:4" x14ac:dyDescent="0.3">
      <c r="A20" t="s">
        <v>16</v>
      </c>
      <c r="B20">
        <f>B19*10^6/(B5*10^6)</f>
        <v>278.19348027210884</v>
      </c>
    </row>
    <row r="21" spans="1:4" x14ac:dyDescent="0.3">
      <c r="A21" t="s">
        <v>18</v>
      </c>
      <c r="B21">
        <f>B6/(B18*3600*24*365)</f>
        <v>1.5732464362601351</v>
      </c>
    </row>
    <row r="22" spans="1:4" x14ac:dyDescent="0.3">
      <c r="A22" t="s">
        <v>19</v>
      </c>
      <c r="B22">
        <f>(B6/(B5*10^6))/B21</f>
        <v>11.112685714285714</v>
      </c>
    </row>
    <row r="23" spans="1:4" x14ac:dyDescent="0.3">
      <c r="A23" t="s">
        <v>20</v>
      </c>
      <c r="B23">
        <f>B20/(B22*(1+SQRT(B21)))</f>
        <v>11.104983008109356</v>
      </c>
    </row>
    <row r="24" spans="1:4" x14ac:dyDescent="0.3">
      <c r="A24" t="s">
        <v>21</v>
      </c>
      <c r="B24">
        <f>0.28*B23^0.96</f>
        <v>2.8239383660261761</v>
      </c>
    </row>
    <row r="25" spans="1:4" x14ac:dyDescent="0.3">
      <c r="A25" t="s">
        <v>22</v>
      </c>
      <c r="B25">
        <f>6.35*B24^(-0.473)</f>
        <v>3.8861468629948588</v>
      </c>
    </row>
    <row r="27" spans="1:4" ht="21" x14ac:dyDescent="0.4">
      <c r="A27" s="12" t="s">
        <v>24</v>
      </c>
    </row>
    <row r="29" spans="1:4" x14ac:dyDescent="0.3">
      <c r="A29" t="s">
        <v>25</v>
      </c>
      <c r="B29">
        <v>180</v>
      </c>
    </row>
    <row r="30" spans="1:4" x14ac:dyDescent="0.3">
      <c r="A30" t="s">
        <v>26</v>
      </c>
      <c r="B30">
        <v>1E-3</v>
      </c>
    </row>
    <row r="31" spans="1:4" x14ac:dyDescent="0.3">
      <c r="A31" t="str">
        <f>A20</f>
        <v>L [mg/(m2 leto)</v>
      </c>
      <c r="B31">
        <f>B20</f>
        <v>278.19348027210884</v>
      </c>
      <c r="C31">
        <f>B31/365</f>
        <v>0.76217391855372285</v>
      </c>
      <c r="D31" t="s">
        <v>27</v>
      </c>
    </row>
    <row r="32" spans="1:4" x14ac:dyDescent="0.3">
      <c r="A32" t="s">
        <v>28</v>
      </c>
      <c r="B32">
        <f>0.4+B10/100</f>
        <v>0.49</v>
      </c>
    </row>
    <row r="33" spans="1:3" x14ac:dyDescent="0.3">
      <c r="A33" t="s">
        <v>29</v>
      </c>
      <c r="B33">
        <v>0.2</v>
      </c>
    </row>
    <row r="34" spans="1:3" x14ac:dyDescent="0.3">
      <c r="A34" t="s">
        <v>30</v>
      </c>
      <c r="B34">
        <v>0.01</v>
      </c>
    </row>
    <row r="35" spans="1:3" x14ac:dyDescent="0.3">
      <c r="A35" t="s">
        <v>31</v>
      </c>
      <c r="B35">
        <v>0.34499999999999997</v>
      </c>
    </row>
    <row r="36" spans="1:3" x14ac:dyDescent="0.3">
      <c r="A36" t="s">
        <v>32</v>
      </c>
      <c r="B36">
        <v>4.4800000000000004</v>
      </c>
    </row>
    <row r="37" spans="1:3" x14ac:dyDescent="0.3">
      <c r="A37" t="s">
        <v>34</v>
      </c>
      <c r="B37">
        <v>13</v>
      </c>
    </row>
    <row r="38" spans="1:3" x14ac:dyDescent="0.3">
      <c r="A38" t="s">
        <v>33</v>
      </c>
      <c r="B38">
        <v>17.399999999999999</v>
      </c>
    </row>
    <row r="40" spans="1:3" x14ac:dyDescent="0.3">
      <c r="A40" s="11" t="s">
        <v>36</v>
      </c>
    </row>
    <row r="42" spans="1:3" x14ac:dyDescent="0.3">
      <c r="A42" t="s">
        <v>35</v>
      </c>
      <c r="B42">
        <f>-140*B29*B32*C31*10^(-3)*(B33/B36+(B30*B34)/(B30+B33/B37+B34*B35))</f>
        <v>-0.42489327103601171</v>
      </c>
    </row>
    <row r="44" spans="1:3" x14ac:dyDescent="0.3">
      <c r="A44" s="11" t="s">
        <v>37</v>
      </c>
    </row>
    <row r="46" spans="1:3" x14ac:dyDescent="0.3">
      <c r="A46" t="s">
        <v>35</v>
      </c>
      <c r="B46">
        <v>1</v>
      </c>
    </row>
    <row r="47" spans="1:3" x14ac:dyDescent="0.3">
      <c r="A47" t="s">
        <v>38</v>
      </c>
      <c r="B47">
        <f>ABS(B46/(-140*B29*B32*10^(-3)*(B33/B36+(B30*B34)/(B30+B33/B37+B34*B35))))</f>
        <v>1.7938008683811915</v>
      </c>
      <c r="C47">
        <f>B47*365</f>
        <v>654.73731695913489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Menih</dc:creator>
  <cp:lastModifiedBy>Lovrenc Pavlin</cp:lastModifiedBy>
  <dcterms:created xsi:type="dcterms:W3CDTF">2015-05-15T07:25:31Z</dcterms:created>
  <dcterms:modified xsi:type="dcterms:W3CDTF">2015-05-30T11:43:59Z</dcterms:modified>
</cp:coreProperties>
</file>